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20730" windowHeight="11460" tabRatio="802" activeTab="0"/>
  </bookViews>
  <sheets>
    <sheet name="combine 7th  merit list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<sst xmlns="http://schemas.openxmlformats.org/spreadsheetml/2006/main" count="58" uniqueCount="44">
  <si>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MI</t>
  </si>
  <si>
    <t>M</t>
  </si>
  <si>
    <t>F</t>
  </si>
  <si>
    <t xml:space="preserve">                    Dental Technology</t>
  </si>
  <si>
    <t xml:space="preserve">       Cardiology Technology</t>
  </si>
  <si>
    <t xml:space="preserve">         MLT Technology</t>
  </si>
  <si>
    <t>Selected</t>
  </si>
  <si>
    <t xml:space="preserve">Sedra Atta </t>
  </si>
  <si>
    <t xml:space="preserve">Attaullah </t>
  </si>
  <si>
    <t>Charsadda</t>
  </si>
  <si>
    <t xml:space="preserve">        Dialysis Technology</t>
  </si>
  <si>
    <t xml:space="preserve">                                                     7TH COMBINE MERIT LIST FOR BS PARAMEDICS FALL ,2018 </t>
  </si>
  <si>
    <t>HAZRAT NOOR</t>
  </si>
  <si>
    <t>ASHIQ NOOR</t>
  </si>
  <si>
    <t>FATA</t>
  </si>
  <si>
    <t>AWAIS AHMAD</t>
  </si>
  <si>
    <t>MUSHTAQ AHMAD</t>
  </si>
  <si>
    <t>27-2-2001</t>
  </si>
  <si>
    <t>SWABI</t>
  </si>
  <si>
    <t>Badar hafeez</t>
  </si>
  <si>
    <t>M.Hafeez</t>
  </si>
  <si>
    <t>Kohat</t>
  </si>
  <si>
    <t>Bibi Marzia</t>
  </si>
  <si>
    <t>Syed Ghulam ali</t>
  </si>
  <si>
    <t>Kurram Agency</t>
  </si>
  <si>
    <t>TAJDA NASEEM</t>
  </si>
  <si>
    <t>NASEEM KHAN</t>
  </si>
  <si>
    <t>14-2-1999</t>
  </si>
  <si>
    <t>FR.PESHAWAR</t>
  </si>
  <si>
    <t>saqib IQBAL</t>
  </si>
  <si>
    <t>minazar KHAN</t>
  </si>
  <si>
    <t>m</t>
  </si>
  <si>
    <t>karak</t>
  </si>
  <si>
    <t>Waiting</t>
  </si>
  <si>
    <t>Noor hassan</t>
  </si>
  <si>
    <t>Banaras khan</t>
  </si>
  <si>
    <t>13/11/1998</t>
  </si>
  <si>
    <t>Bara Khyber</t>
  </si>
  <si>
    <t>Surgical Technology</t>
  </si>
  <si>
    <t>Muhammad shahzaib</t>
  </si>
  <si>
    <t>Shaukat Ali Shah</t>
  </si>
  <si>
    <t>16/3/1999</t>
  </si>
  <si>
    <t>Lakki Marwat</t>
  </si>
  <si>
    <t xml:space="preserve">                            All the selected candidates are here by directed to submit  their  Admission fee Rs.39800/- on or before 19-11-2018, positively.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</si>
</sst>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dd/mm/yyyy;@"/>
    <numFmt numFmtId="173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39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textRotation="90" wrapText="1"/>
    </xf>
    <xf numFmtId="0" fontId="18" fillId="33" borderId="0" xfId="0" applyFont="1" applyFill="1" applyBorder="1" applyAlignment="1">
      <alignment horizontal="left" vertical="center" textRotation="90" wrapText="1"/>
    </xf>
    <xf numFmtId="0" fontId="18" fillId="33" borderId="0" xfId="0" applyFont="1" applyFill="1" applyBorder="1" applyAlignment="1">
      <alignment horizontal="left" vertical="center" textRotation="90"/>
    </xf>
    <xf numFmtId="0" fontId="18" fillId="33" borderId="0" xfId="0" applyFont="1" applyFill="1" applyBorder="1" applyAlignment="1">
      <alignment vertical="center" textRotation="90" wrapText="1"/>
    </xf>
    <xf numFmtId="0" fontId="19" fillId="33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19" fillId="0" borderId="10" xfId="0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 wrapText="1"/>
    </xf>
    <xf numFmtId="2" fontId="19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wrapText="1"/>
    </xf>
    <xf numFmtId="2" fontId="19" fillId="33" borderId="0" xfId="0" applyNumberFormat="1" applyFont="1" applyFill="1" applyBorder="1" applyAlignment="1">
      <alignment horizontal="center" wrapText="1"/>
    </xf>
    <xf numFmtId="2" fontId="18" fillId="33" borderId="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2" fillId="33" borderId="10" xfId="0" applyNumberFormat="1" applyFont="1" applyFill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3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14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/>
    </xf>
    <xf numFmtId="14" fontId="22" fillId="33" borderId="10" xfId="0" applyNumberFormat="1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PageLayoutView="0" workbookViewId="0" topLeftCell="A13">
      <selection activeCell="M4" sqref="M4"/>
    </sheetView>
  </sheetViews>
  <sheetFormatPr defaultColWidth="9.140625" defaultRowHeight="15"/>
  <cols>
    <col min="1" max="1" width="5.57421875" style="0" customWidth="1"/>
    <col min="2" max="2" width="21.57421875" style="0" customWidth="1"/>
    <col min="3" max="3" width="15.421875" style="0" customWidth="1"/>
    <col min="4" max="4" width="4.140625" style="49" customWidth="1"/>
    <col min="5" max="5" width="10.140625" style="0" bestFit="1" customWidth="1"/>
    <col min="6" max="6" width="12.7109375" style="0" customWidth="1"/>
    <col min="7" max="7" width="5.421875" style="45" customWidth="1"/>
    <col min="8" max="9" width="5.57421875" style="0" customWidth="1"/>
    <col min="10" max="10" width="7.8515625" style="0" customWidth="1"/>
    <col min="11" max="11" width="6.140625" style="45" customWidth="1"/>
    <col min="12" max="12" width="7.140625" style="0" customWidth="1"/>
    <col min="13" max="13" width="8.00390625" style="0" customWidth="1"/>
    <col min="14" max="14" width="7.28125" style="0" customWidth="1"/>
    <col min="15" max="15" width="7.421875" style="0" customWidth="1"/>
    <col min="16" max="16" width="7.28125" style="0" customWidth="1"/>
    <col min="17" max="17" width="7.00390625" style="0" customWidth="1"/>
    <col min="18" max="18" width="7.8515625" style="0" customWidth="1"/>
    <col min="19" max="19" width="7.140625" style="0" customWidth="1"/>
    <col min="20" max="21" width="7.421875" style="0" customWidth="1"/>
    <col min="22" max="22" width="7.7109375" style="0" customWidth="1"/>
    <col min="23" max="23" width="6.7109375" style="0" customWidth="1"/>
    <col min="24" max="24" width="13.8515625" style="0" customWidth="1"/>
  </cols>
  <sheetData>
    <row r="1" spans="1:24" ht="21">
      <c r="A1" s="1"/>
      <c r="B1" s="1"/>
      <c r="C1" s="52" t="s">
        <v>11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"/>
      <c r="U1" s="1"/>
      <c r="V1" s="1"/>
      <c r="W1" s="1"/>
      <c r="X1" s="1"/>
    </row>
    <row r="2" spans="1:24" ht="21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7" customFormat="1" ht="12">
      <c r="A3" s="3"/>
      <c r="B3" s="4"/>
      <c r="C3" s="5"/>
      <c r="D3" s="3"/>
      <c r="E3" s="4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31.5" customHeight="1">
      <c r="A4" s="3"/>
      <c r="B4" s="4"/>
      <c r="C4" s="5"/>
      <c r="D4" s="3"/>
      <c r="E4" s="4"/>
      <c r="F4" s="6"/>
      <c r="G4" s="54" t="s">
        <v>5</v>
      </c>
      <c r="H4" s="54"/>
      <c r="I4" s="54"/>
      <c r="J4" s="54"/>
      <c r="K4" s="54"/>
      <c r="L4" s="5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48" customFormat="1" ht="29.25" customHeight="1">
      <c r="A5" s="11">
        <v>1</v>
      </c>
      <c r="B5" s="12" t="s">
        <v>12</v>
      </c>
      <c r="C5" s="12" t="s">
        <v>13</v>
      </c>
      <c r="D5" s="12" t="s">
        <v>1</v>
      </c>
      <c r="E5" s="56">
        <v>36587</v>
      </c>
      <c r="F5" s="57" t="s">
        <v>14</v>
      </c>
      <c r="G5" s="11">
        <v>839</v>
      </c>
      <c r="H5" s="13">
        <v>1100</v>
      </c>
      <c r="I5" s="13">
        <v>2015</v>
      </c>
      <c r="J5" s="14">
        <f>(G5/H5)*100</f>
        <v>76.27272727272727</v>
      </c>
      <c r="K5" s="12">
        <v>920</v>
      </c>
      <c r="L5" s="13">
        <v>1100</v>
      </c>
      <c r="M5" s="13">
        <v>2017</v>
      </c>
      <c r="N5" s="13">
        <f>IF(W5="MI",K5-10,K5)</f>
        <v>920</v>
      </c>
      <c r="O5" s="14">
        <f>(N5/L5)*100</f>
        <v>83.63636363636363</v>
      </c>
      <c r="P5" s="11">
        <v>149</v>
      </c>
      <c r="Q5" s="11">
        <v>800</v>
      </c>
      <c r="R5" s="14">
        <f>(P5/Q5)*100</f>
        <v>18.625</v>
      </c>
      <c r="S5" s="14">
        <f>(J5*0.1)</f>
        <v>7.627272727272727</v>
      </c>
      <c r="T5" s="14">
        <f>(O5*0.5)</f>
        <v>41.81818181818181</v>
      </c>
      <c r="U5" s="13">
        <f>P5*40/Q5</f>
        <v>7.45</v>
      </c>
      <c r="V5" s="15">
        <f>(S5+T5+U5)</f>
        <v>56.89545454545454</v>
      </c>
      <c r="W5" s="11">
        <v>0</v>
      </c>
      <c r="X5" s="12" t="s">
        <v>6</v>
      </c>
    </row>
    <row r="6" spans="1:24" s="48" customFormat="1" ht="29.25" customHeight="1">
      <c r="A6" s="11">
        <v>2</v>
      </c>
      <c r="B6" s="12" t="s">
        <v>15</v>
      </c>
      <c r="C6" s="12" t="s">
        <v>16</v>
      </c>
      <c r="D6" s="57" t="s">
        <v>1</v>
      </c>
      <c r="E6" s="56" t="s">
        <v>17</v>
      </c>
      <c r="F6" s="57" t="s">
        <v>18</v>
      </c>
      <c r="G6" s="11">
        <v>940</v>
      </c>
      <c r="H6" s="13">
        <v>1100</v>
      </c>
      <c r="I6" s="13">
        <v>2016</v>
      </c>
      <c r="J6" s="14">
        <f>(G6/H6)*100</f>
        <v>85.45454545454545</v>
      </c>
      <c r="K6" s="12">
        <v>894</v>
      </c>
      <c r="L6" s="13">
        <v>1100</v>
      </c>
      <c r="M6" s="13">
        <v>2018</v>
      </c>
      <c r="N6" s="13">
        <f>IF(W6="MI",K6-10,K6)</f>
        <v>894</v>
      </c>
      <c r="O6" s="14">
        <f>(N6/L6)*100</f>
        <v>81.27272727272728</v>
      </c>
      <c r="P6" s="11">
        <v>152</v>
      </c>
      <c r="Q6" s="11">
        <v>800</v>
      </c>
      <c r="R6" s="14">
        <f>(P6/Q6)*100</f>
        <v>19</v>
      </c>
      <c r="S6" s="14">
        <f>(J6*0.1)</f>
        <v>8.545454545454545</v>
      </c>
      <c r="T6" s="14">
        <f>(O6*0.5)</f>
        <v>40.63636363636364</v>
      </c>
      <c r="U6" s="13">
        <f>P6*40/Q6</f>
        <v>7.6</v>
      </c>
      <c r="V6" s="15">
        <f>(S6+T6+U6)</f>
        <v>56.78181818181819</v>
      </c>
      <c r="W6" s="11">
        <v>0</v>
      </c>
      <c r="X6" s="12" t="s">
        <v>6</v>
      </c>
    </row>
    <row r="7" spans="1:24" s="16" customFormat="1" ht="18" customHeight="1">
      <c r="A7" s="29"/>
      <c r="B7" s="7"/>
      <c r="C7" s="7"/>
      <c r="D7" s="35"/>
      <c r="E7" s="30"/>
      <c r="F7" s="7"/>
      <c r="G7" s="29"/>
      <c r="H7" s="32"/>
      <c r="I7" s="32"/>
      <c r="J7" s="33"/>
      <c r="K7" s="29"/>
      <c r="L7" s="32"/>
      <c r="M7" s="32"/>
      <c r="N7" s="32"/>
      <c r="O7" s="33"/>
      <c r="P7" s="29"/>
      <c r="Q7" s="29"/>
      <c r="R7" s="33"/>
      <c r="S7" s="33"/>
      <c r="T7" s="33"/>
      <c r="U7" s="32"/>
      <c r="V7" s="34"/>
      <c r="W7" s="29"/>
      <c r="X7" s="31"/>
    </row>
    <row r="8" spans="4:24" s="2" customFormat="1" ht="21">
      <c r="D8" s="47"/>
      <c r="G8" s="55" t="s">
        <v>4</v>
      </c>
      <c r="H8" s="55"/>
      <c r="I8" s="55"/>
      <c r="J8" s="55"/>
      <c r="K8" s="55"/>
      <c r="L8" s="55"/>
      <c r="X8" s="10"/>
    </row>
    <row r="9" spans="4:24" s="2" customFormat="1" ht="18" customHeight="1">
      <c r="D9" s="47"/>
      <c r="G9" s="43"/>
      <c r="H9" s="9"/>
      <c r="I9" s="9"/>
      <c r="J9" s="9"/>
      <c r="K9" s="43"/>
      <c r="L9" s="9"/>
      <c r="X9" s="10"/>
    </row>
    <row r="10" spans="1:24" s="48" customFormat="1" ht="36" customHeight="1">
      <c r="A10" s="11">
        <v>1</v>
      </c>
      <c r="B10" s="12" t="s">
        <v>19</v>
      </c>
      <c r="C10" s="12" t="s">
        <v>20</v>
      </c>
      <c r="D10" s="11" t="s">
        <v>1</v>
      </c>
      <c r="E10" s="56">
        <v>35865</v>
      </c>
      <c r="F10" s="57" t="s">
        <v>21</v>
      </c>
      <c r="G10" s="11">
        <v>922</v>
      </c>
      <c r="H10" s="13">
        <v>1100</v>
      </c>
      <c r="I10" s="13">
        <v>2015</v>
      </c>
      <c r="J10" s="14">
        <f>(G10/H10)*100</f>
        <v>83.81818181818181</v>
      </c>
      <c r="K10" s="12">
        <v>930</v>
      </c>
      <c r="L10" s="13">
        <v>1100</v>
      </c>
      <c r="M10" s="13">
        <v>2017</v>
      </c>
      <c r="N10" s="13">
        <f>IF(W10="MI",K10-10,K10)</f>
        <v>930</v>
      </c>
      <c r="O10" s="14">
        <f>(N10/L10)*100</f>
        <v>84.54545454545455</v>
      </c>
      <c r="P10" s="11">
        <v>251</v>
      </c>
      <c r="Q10" s="11">
        <v>800</v>
      </c>
      <c r="R10" s="14">
        <f>(P10/Q10)*100</f>
        <v>31.374999999999996</v>
      </c>
      <c r="S10" s="14">
        <f>(J10*0.1)</f>
        <v>8.381818181818181</v>
      </c>
      <c r="T10" s="14">
        <f>(O10*0.5)</f>
        <v>42.27272727272727</v>
      </c>
      <c r="U10" s="13">
        <f>P10*40/Q10</f>
        <v>12.55</v>
      </c>
      <c r="V10" s="15">
        <f>(S10+T10+U10)</f>
        <v>63.20454545454545</v>
      </c>
      <c r="W10" s="11"/>
      <c r="X10" s="12" t="s">
        <v>6</v>
      </c>
    </row>
    <row r="11" spans="1:24" s="48" customFormat="1" ht="36" customHeight="1">
      <c r="A11" s="11">
        <v>2</v>
      </c>
      <c r="B11" s="57" t="s">
        <v>22</v>
      </c>
      <c r="C11" s="57" t="s">
        <v>23</v>
      </c>
      <c r="D11" s="13" t="s">
        <v>2</v>
      </c>
      <c r="E11" s="56">
        <v>36161</v>
      </c>
      <c r="F11" s="57" t="s">
        <v>24</v>
      </c>
      <c r="G11" s="11">
        <v>877</v>
      </c>
      <c r="H11" s="13">
        <v>1100</v>
      </c>
      <c r="I11" s="13">
        <v>2014</v>
      </c>
      <c r="J11" s="14">
        <f>(G11/H11)*100</f>
        <v>79.72727272727272</v>
      </c>
      <c r="K11" s="12">
        <v>818</v>
      </c>
      <c r="L11" s="13">
        <v>1100</v>
      </c>
      <c r="M11" s="13">
        <v>2016</v>
      </c>
      <c r="N11" s="13">
        <f>IF(W11="MI",K11-10,K11)</f>
        <v>808</v>
      </c>
      <c r="O11" s="14">
        <f>(N11/L11)*100</f>
        <v>73.45454545454545</v>
      </c>
      <c r="P11" s="11">
        <v>357</v>
      </c>
      <c r="Q11" s="11">
        <v>800</v>
      </c>
      <c r="R11" s="14">
        <f>(P11/Q11)*100</f>
        <v>44.625</v>
      </c>
      <c r="S11" s="14">
        <f>(J11*0.1)</f>
        <v>7.972727272727273</v>
      </c>
      <c r="T11" s="14">
        <f>(O11*0.5)</f>
        <v>36.72727272727273</v>
      </c>
      <c r="U11" s="13">
        <f>P11*40/Q11</f>
        <v>17.85</v>
      </c>
      <c r="V11" s="15">
        <f>(S11+T11+U11)</f>
        <v>62.550000000000004</v>
      </c>
      <c r="W11" s="11" t="s">
        <v>0</v>
      </c>
      <c r="X11" s="12" t="s">
        <v>6</v>
      </c>
    </row>
    <row r="12" spans="1:24" s="17" customFormat="1" ht="26.25" customHeight="1">
      <c r="A12" s="35"/>
      <c r="B12" s="36"/>
      <c r="C12" s="36"/>
      <c r="D12" s="35"/>
      <c r="E12" s="37"/>
      <c r="F12" s="36"/>
      <c r="G12" s="35"/>
      <c r="H12" s="38"/>
      <c r="I12" s="38"/>
      <c r="J12" s="39"/>
      <c r="K12" s="29"/>
      <c r="L12" s="38"/>
      <c r="M12" s="38"/>
      <c r="N12" s="38"/>
      <c r="O12" s="39"/>
      <c r="P12" s="35"/>
      <c r="Q12" s="35"/>
      <c r="R12" s="39"/>
      <c r="S12" s="39"/>
      <c r="T12" s="39"/>
      <c r="U12" s="38"/>
      <c r="V12" s="40"/>
      <c r="W12" s="35"/>
      <c r="X12" s="36"/>
    </row>
    <row r="13" spans="4:13" s="2" customFormat="1" ht="18" customHeight="1">
      <c r="D13" s="47"/>
      <c r="E13" s="55" t="s">
        <v>3</v>
      </c>
      <c r="F13" s="55"/>
      <c r="G13" s="55"/>
      <c r="H13" s="55"/>
      <c r="I13" s="55"/>
      <c r="J13" s="55"/>
      <c r="K13" s="55"/>
      <c r="L13" s="55"/>
      <c r="M13" s="55"/>
    </row>
    <row r="14" spans="4:11" s="2" customFormat="1" ht="21">
      <c r="D14" s="47"/>
      <c r="G14" s="43"/>
      <c r="H14" s="8"/>
      <c r="I14" s="8"/>
      <c r="J14" s="8"/>
      <c r="K14" s="43"/>
    </row>
    <row r="16" spans="1:24" s="22" customFormat="1" ht="30.75" customHeight="1">
      <c r="A16" s="11">
        <v>1</v>
      </c>
      <c r="B16" s="18" t="s">
        <v>7</v>
      </c>
      <c r="C16" s="18" t="s">
        <v>8</v>
      </c>
      <c r="D16" s="20" t="s">
        <v>2</v>
      </c>
      <c r="E16" s="46">
        <v>36192</v>
      </c>
      <c r="F16" s="18" t="s">
        <v>9</v>
      </c>
      <c r="G16" s="20">
        <v>977</v>
      </c>
      <c r="H16" s="13">
        <v>1100</v>
      </c>
      <c r="I16" s="13">
        <v>2015</v>
      </c>
      <c r="J16" s="14">
        <f>(G16/H16)*100</f>
        <v>88.81818181818181</v>
      </c>
      <c r="K16" s="20">
        <v>922</v>
      </c>
      <c r="L16" s="13">
        <v>1100</v>
      </c>
      <c r="M16" s="13">
        <v>2017</v>
      </c>
      <c r="N16" s="19">
        <f>IF(W16="MI",K16-10,K16)*1</f>
        <v>922</v>
      </c>
      <c r="O16" s="14">
        <f>(N16/L16)*100</f>
        <v>83.81818181818181</v>
      </c>
      <c r="P16" s="20">
        <v>256</v>
      </c>
      <c r="Q16" s="20">
        <v>800</v>
      </c>
      <c r="R16" s="14">
        <f>(P16/Q16)*100</f>
        <v>32</v>
      </c>
      <c r="S16" s="14">
        <f>(J16*0.1)</f>
        <v>8.881818181818181</v>
      </c>
      <c r="T16" s="14">
        <f>(O16*0.5)</f>
        <v>41.90909090909091</v>
      </c>
      <c r="U16" s="13">
        <f>P16*40/Q16</f>
        <v>12.8</v>
      </c>
      <c r="V16" s="15">
        <f>(S16+T16+U16)</f>
        <v>63.59090909090909</v>
      </c>
      <c r="W16" s="21">
        <v>0</v>
      </c>
      <c r="X16" s="12" t="s">
        <v>6</v>
      </c>
    </row>
    <row r="17" spans="1:24" s="22" customFormat="1" ht="30.75" customHeight="1">
      <c r="A17" s="11">
        <v>2</v>
      </c>
      <c r="B17" s="18" t="s">
        <v>25</v>
      </c>
      <c r="C17" s="18" t="s">
        <v>26</v>
      </c>
      <c r="D17" s="18" t="s">
        <v>2</v>
      </c>
      <c r="E17" s="46" t="s">
        <v>27</v>
      </c>
      <c r="F17" s="18" t="s">
        <v>28</v>
      </c>
      <c r="G17" s="20">
        <v>849</v>
      </c>
      <c r="H17" s="13">
        <v>1100</v>
      </c>
      <c r="I17" s="13">
        <v>2015</v>
      </c>
      <c r="J17" s="14">
        <f>(G17/H17)*100</f>
        <v>77.18181818181819</v>
      </c>
      <c r="K17" s="18">
        <v>822</v>
      </c>
      <c r="L17" s="13">
        <v>1100</v>
      </c>
      <c r="M17" s="13">
        <v>2017</v>
      </c>
      <c r="N17" s="19">
        <f>IF(W17="MI",K17-10,K17)*1</f>
        <v>822</v>
      </c>
      <c r="O17" s="14">
        <f>(N17/L17)*100</f>
        <v>74.72727272727273</v>
      </c>
      <c r="P17" s="20">
        <v>367</v>
      </c>
      <c r="Q17" s="20">
        <v>800</v>
      </c>
      <c r="R17" s="14">
        <f>(P17/Q17)*100</f>
        <v>45.875</v>
      </c>
      <c r="S17" s="14">
        <f>(J17*0.1)</f>
        <v>7.718181818181819</v>
      </c>
      <c r="T17" s="14">
        <f>(O17*0.5)</f>
        <v>37.36363636363637</v>
      </c>
      <c r="U17" s="13">
        <f>P17*40/Q17</f>
        <v>18.35</v>
      </c>
      <c r="V17" s="15">
        <f>(S17+T17+U17)</f>
        <v>63.43181818181819</v>
      </c>
      <c r="W17" s="21">
        <v>0</v>
      </c>
      <c r="X17" s="12" t="s">
        <v>6</v>
      </c>
    </row>
    <row r="18" spans="4:14" s="2" customFormat="1" ht="21">
      <c r="D18" s="47"/>
      <c r="E18" s="51" t="s">
        <v>10</v>
      </c>
      <c r="F18" s="51"/>
      <c r="G18" s="51"/>
      <c r="H18" s="51"/>
      <c r="I18" s="51"/>
      <c r="J18" s="51"/>
      <c r="K18" s="51"/>
      <c r="L18" s="51"/>
      <c r="M18" s="51"/>
      <c r="N18" s="51"/>
    </row>
    <row r="19" spans="4:11" s="2" customFormat="1" ht="15">
      <c r="D19" s="47"/>
      <c r="G19" s="44"/>
      <c r="K19" s="44"/>
    </row>
    <row r="20" spans="1:24" s="28" customFormat="1" ht="34.5" customHeight="1">
      <c r="A20" s="23">
        <v>1</v>
      </c>
      <c r="B20" s="50" t="s">
        <v>39</v>
      </c>
      <c r="C20" s="50" t="s">
        <v>40</v>
      </c>
      <c r="D20" s="50" t="s">
        <v>1</v>
      </c>
      <c r="E20" s="24" t="s">
        <v>41</v>
      </c>
      <c r="F20" s="50" t="s">
        <v>42</v>
      </c>
      <c r="G20" s="27">
        <v>777</v>
      </c>
      <c r="H20" s="25">
        <v>1100</v>
      </c>
      <c r="I20" s="25">
        <v>2014</v>
      </c>
      <c r="J20" s="26">
        <f>(G20/H20)*100</f>
        <v>70.63636363636364</v>
      </c>
      <c r="K20" s="50">
        <v>712</v>
      </c>
      <c r="L20" s="25">
        <v>1100</v>
      </c>
      <c r="M20" s="25">
        <v>2016</v>
      </c>
      <c r="N20" s="41">
        <f>IF(Y20="MI",K20-10,K20)*1</f>
        <v>712</v>
      </c>
      <c r="O20" s="14">
        <f>(N20/L20)*100</f>
        <v>64.72727272727272</v>
      </c>
      <c r="P20" s="27">
        <v>56</v>
      </c>
      <c r="Q20" s="27">
        <v>800</v>
      </c>
      <c r="R20" s="26">
        <f>(P20/Q20)*100</f>
        <v>7.000000000000001</v>
      </c>
      <c r="S20" s="26">
        <f>(J20*0.1)</f>
        <v>7.063636363636364</v>
      </c>
      <c r="T20" s="26">
        <f>(O20*0.5)</f>
        <v>32.36363636363636</v>
      </c>
      <c r="U20" s="25">
        <f>P20*40/Q20</f>
        <v>2.8</v>
      </c>
      <c r="V20" s="25"/>
      <c r="W20" s="42">
        <f>(S20+T20+U20+V20)</f>
        <v>42.22727272727272</v>
      </c>
      <c r="X20" s="12" t="s">
        <v>6</v>
      </c>
    </row>
    <row r="21" spans="4:11" s="2" customFormat="1" ht="15">
      <c r="D21" s="47"/>
      <c r="G21" s="44"/>
      <c r="K21" s="44"/>
    </row>
    <row r="22" spans="8:12" ht="21">
      <c r="H22" s="51" t="s">
        <v>38</v>
      </c>
      <c r="I22" s="51"/>
      <c r="J22" s="51"/>
      <c r="K22" s="51"/>
      <c r="L22" s="51"/>
    </row>
    <row r="24" spans="1:45" s="63" customFormat="1" ht="35.25" customHeight="1">
      <c r="A24" s="11">
        <v>1</v>
      </c>
      <c r="B24" s="58" t="s">
        <v>29</v>
      </c>
      <c r="C24" s="58" t="s">
        <v>30</v>
      </c>
      <c r="D24" s="58" t="s">
        <v>31</v>
      </c>
      <c r="E24" s="59"/>
      <c r="F24" s="58" t="s">
        <v>32</v>
      </c>
      <c r="G24" s="62">
        <v>841</v>
      </c>
      <c r="H24" s="60">
        <v>1100</v>
      </c>
      <c r="I24" s="60">
        <v>2015</v>
      </c>
      <c r="J24" s="61">
        <f>(G24/H24)*100</f>
        <v>76.45454545454545</v>
      </c>
      <c r="K24" s="58">
        <v>798</v>
      </c>
      <c r="L24" s="60">
        <v>1100</v>
      </c>
      <c r="M24" s="60">
        <v>2017</v>
      </c>
      <c r="N24" s="60">
        <f>IF(W24="MI",K24-10,K24)*1</f>
        <v>788</v>
      </c>
      <c r="O24" s="61">
        <f>(N24/L24)*100</f>
        <v>71.63636363636363</v>
      </c>
      <c r="P24" s="62">
        <v>237</v>
      </c>
      <c r="Q24" s="62">
        <v>800</v>
      </c>
      <c r="R24" s="61">
        <f>(P24/Q24)*100</f>
        <v>29.625</v>
      </c>
      <c r="S24" s="61">
        <f>(J24*0.1)</f>
        <v>7.6454545454545455</v>
      </c>
      <c r="T24" s="61">
        <f>(O24*0.5)</f>
        <v>35.81818181818181</v>
      </c>
      <c r="U24" s="60">
        <f>P24*40/Q24</f>
        <v>11.85</v>
      </c>
      <c r="V24" s="61">
        <f>(S24+T24+U24)</f>
        <v>55.31363636363636</v>
      </c>
      <c r="W24" s="62" t="s">
        <v>0</v>
      </c>
      <c r="X24" s="62" t="s">
        <v>33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</row>
    <row r="25" spans="1:24" s="48" customFormat="1" ht="35.25" customHeight="1">
      <c r="A25" s="11">
        <v>2</v>
      </c>
      <c r="B25" s="64" t="s">
        <v>34</v>
      </c>
      <c r="C25" s="64" t="s">
        <v>35</v>
      </c>
      <c r="D25" s="64" t="s">
        <v>31</v>
      </c>
      <c r="E25" s="59" t="s">
        <v>36</v>
      </c>
      <c r="F25" s="64" t="s">
        <v>37</v>
      </c>
      <c r="G25" s="62">
        <v>957</v>
      </c>
      <c r="H25" s="60">
        <v>1100</v>
      </c>
      <c r="I25" s="60">
        <v>2015</v>
      </c>
      <c r="J25" s="61">
        <f>(G25/H25)*100</f>
        <v>87</v>
      </c>
      <c r="K25" s="58">
        <v>860</v>
      </c>
      <c r="L25" s="60">
        <v>1100</v>
      </c>
      <c r="M25" s="60">
        <v>2017</v>
      </c>
      <c r="N25" s="60">
        <f>IF(X25="MI",K25-10,K25)</f>
        <v>860</v>
      </c>
      <c r="O25" s="61">
        <f>(N25/L25)*100</f>
        <v>78.18181818181819</v>
      </c>
      <c r="P25" s="62">
        <v>149</v>
      </c>
      <c r="Q25" s="62">
        <v>800</v>
      </c>
      <c r="R25" s="61">
        <f>(P25/Q25)*100</f>
        <v>18.625</v>
      </c>
      <c r="S25" s="61">
        <f>(J25*0.1)</f>
        <v>8.700000000000001</v>
      </c>
      <c r="T25" s="61">
        <f>(O25*0.5)</f>
        <v>39.09090909090909</v>
      </c>
      <c r="U25" s="60">
        <f>P25*40/Q25</f>
        <v>7.45</v>
      </c>
      <c r="V25" s="61">
        <f>(S25+T25+U25)</f>
        <v>55.2409090909091</v>
      </c>
      <c r="W25" s="62"/>
      <c r="X25" s="62" t="s">
        <v>33</v>
      </c>
    </row>
  </sheetData>
  <sheetProtection/>
  <mergeCells count="7">
    <mergeCell ref="H22:L22"/>
    <mergeCell ref="E18:N18"/>
    <mergeCell ref="C1:S1"/>
    <mergeCell ref="A2:X2"/>
    <mergeCell ref="G4:L4"/>
    <mergeCell ref="G8:L8"/>
    <mergeCell ref="E13:M13"/>
  </mergeCells>
  <printOptions horizontalCentered="1"/>
  <pageMargins left="0.2" right="0.2" top="0.5" bottom="0.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2018-11-08T04:37:59Z</cp:lastPrinted>
  <dcterms:created xsi:type="dcterms:W3CDTF">2014-08-19T08:04:14Z</dcterms:created>
  <dcterms:modified xsi:type="dcterms:W3CDTF">2018-11-16T05:54:12Z</dcterms:modified>
  <cp:category/>
  <cp:version/>
  <cp:contentType/>
  <cp:contentStatus/>
</cp:coreProperties>
</file>